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5/Ranking/Estrada/Publicados/"/>
    </mc:Choice>
  </mc:AlternateContent>
  <xr:revisionPtr revIDLastSave="203" documentId="11_CE29FCC71A9C72524A6827E5B36A0B3D0AF65029" xr6:coauthVersionLast="47" xr6:coauthVersionMax="47" xr10:uidLastSave="{6EF5858F-DF4D-40F7-B14A-02406A32237A}"/>
  <bookViews>
    <workbookView xWindow="-108" yWindow="-108" windowWidth="23256" windowHeight="12456" tabRatio="950" xr2:uid="{00000000-000D-0000-FFFF-FFFF00000000}"/>
  </bookViews>
  <sheets>
    <sheet name="MEL-S23" sheetId="28" r:id="rId1"/>
    <sheet name="FEL-F23" sheetId="29" r:id="rId2"/>
    <sheet name="MJR" sheetId="30" r:id="rId3"/>
    <sheet name="FJR" sheetId="31" r:id="rId4"/>
  </sheets>
  <definedNames>
    <definedName name="_xlnm._FilterDatabase" localSheetId="1" hidden="1">'FEL-F23'!$A$3:$K$3</definedName>
    <definedName name="_xlnm._FilterDatabase" localSheetId="3" hidden="1">FJR!$A$3:$J$3</definedName>
    <definedName name="_xlnm._FilterDatabase" localSheetId="0" hidden="1">'MEL-S23'!$A$3:$J$3</definedName>
    <definedName name="_xlnm._FilterDatabase" localSheetId="2" hidden="1">MJR!$A$3:$J$3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" i="28" l="1"/>
  <c r="G7" i="28"/>
  <c r="G4" i="28"/>
  <c r="H7" i="28"/>
  <c r="H8" i="28"/>
  <c r="H9" i="28"/>
  <c r="H4" i="28"/>
  <c r="H5" i="28"/>
  <c r="I14" i="28"/>
  <c r="I4" i="28"/>
  <c r="I8" i="28"/>
  <c r="I5" i="28"/>
  <c r="J13" i="28"/>
  <c r="J6" i="28"/>
  <c r="G4" i="29"/>
  <c r="G5" i="29"/>
  <c r="H5" i="29"/>
  <c r="H13" i="29"/>
  <c r="H12" i="29"/>
  <c r="H9" i="29"/>
  <c r="H4" i="29"/>
  <c r="I11" i="29"/>
  <c r="I10" i="29"/>
  <c r="I7" i="29"/>
  <c r="I6" i="29"/>
  <c r="I8" i="29"/>
  <c r="J5" i="29" l="1"/>
  <c r="K4" i="29"/>
  <c r="H7" i="31"/>
  <c r="H5" i="31"/>
  <c r="I8" i="31"/>
  <c r="I6" i="31"/>
  <c r="G4" i="31"/>
  <c r="H4" i="31"/>
  <c r="J4" i="31"/>
  <c r="K6" i="31"/>
  <c r="G7" i="30"/>
  <c r="G5" i="30"/>
  <c r="H4" i="30"/>
  <c r="H6" i="30"/>
  <c r="I8" i="30"/>
  <c r="I5" i="30"/>
  <c r="I4" i="30"/>
  <c r="K4" i="30" l="1"/>
  <c r="J7" i="30"/>
  <c r="J5" i="30"/>
  <c r="J10" i="28"/>
  <c r="J4" i="28"/>
  <c r="D11" i="28"/>
  <c r="D5" i="31" l="1"/>
  <c r="D7" i="31"/>
  <c r="D4" i="31"/>
  <c r="D7" i="28"/>
  <c r="D9" i="29" l="1"/>
  <c r="D13" i="29"/>
  <c r="D15" i="28"/>
  <c r="D9" i="28"/>
  <c r="D8" i="28" l="1"/>
  <c r="D16" i="28"/>
  <c r="D8" i="29"/>
  <c r="D4" i="28" l="1"/>
  <c r="D10" i="28"/>
  <c r="D4" i="29"/>
  <c r="D5" i="29"/>
  <c r="D13" i="28"/>
  <c r="D6" i="29"/>
  <c r="D11" i="29"/>
  <c r="D10" i="29"/>
  <c r="D5" i="30"/>
  <c r="D6" i="30"/>
  <c r="D5" i="28"/>
  <c r="D14" i="28" l="1"/>
  <c r="D12" i="29" l="1"/>
  <c r="D7" i="29"/>
  <c r="D6" i="31"/>
  <c r="D8" i="31"/>
  <c r="D8" i="30"/>
  <c r="D4" i="30"/>
  <c r="D7" i="30"/>
  <c r="D12" i="28"/>
  <c r="D6" i="28"/>
</calcChain>
</file>

<file path=xl/sharedStrings.xml><?xml version="1.0" encoding="utf-8"?>
<sst xmlns="http://schemas.openxmlformats.org/spreadsheetml/2006/main" count="105" uniqueCount="41">
  <si>
    <t>POS</t>
  </si>
  <si>
    <t>EQUIPE</t>
  </si>
  <si>
    <t>UF</t>
  </si>
  <si>
    <t>PTOS</t>
  </si>
  <si>
    <t>ACRS CYCLING TEAM/ROYAL CICLO/AUDAX</t>
  </si>
  <si>
    <t>4º Grande Prêmio Cavalo de Aço</t>
  </si>
  <si>
    <t>SECEL JARAGUA DO SUL</t>
  </si>
  <si>
    <t>ASSOCIACAO PEDALA ITAPEMA DE CICLISMO</t>
  </si>
  <si>
    <t>17ª Volta do Futuro</t>
  </si>
  <si>
    <t>IMUNO BRASIL -PREFEITURA CME IRACEMAPOLIS</t>
  </si>
  <si>
    <t>Grande Prêmio Campos do Jordão de Ciclismo</t>
  </si>
  <si>
    <t>SÃO JOSÉ CICLISMO / INSTITUTO ATHLON</t>
  </si>
  <si>
    <t>54º Circuito do Boa Vista</t>
  </si>
  <si>
    <t>ASSOCIACAO CICLISTICA ROLANDENSE</t>
  </si>
  <si>
    <t>35ª Prova Ciclística Subida do Morro da Cruz</t>
  </si>
  <si>
    <t>SC</t>
  </si>
  <si>
    <t>SP</t>
  </si>
  <si>
    <t>PR</t>
  </si>
  <si>
    <t>RANKING EQUIPES ESTRADA - JUNIOR MASCULINO - 25/04/2025</t>
  </si>
  <si>
    <t>SESI CICLISMO</t>
  </si>
  <si>
    <t>CLUBE MARINGAENSE DE CICLISMO-CMC</t>
  </si>
  <si>
    <t>RANKING EQUIPES ESTRADA - JUNIOR FEMININO - 25/04/2025</t>
  </si>
  <si>
    <t>12ª Volta Feminina</t>
  </si>
  <si>
    <t>AVAI F.C. - FME FLORIANOPOLIS - APGF</t>
  </si>
  <si>
    <t>ASSOCIACAO JOINVILLENSE DE CICLISMO - AJOCICLO</t>
  </si>
  <si>
    <t>4º Grande Prêmio - Cavalo de Aço</t>
  </si>
  <si>
    <t>FUND DE AMPARO AO ESPORTE DO MUNICIPIO DE ARARAQUARA</t>
  </si>
  <si>
    <t>S2 TEAM/ALTINO OSASCO</t>
  </si>
  <si>
    <t>PINDAMONHANGABA CYCLING TEAM</t>
  </si>
  <si>
    <t>SOUL CYCLES - SANTOS</t>
  </si>
  <si>
    <t>LIGA DE CICLISMO CAMPOS GERAIS</t>
  </si>
  <si>
    <t>RANKING EQUIPES ESTRADA - ELITE/SUB23 FEMININO - 25/04/2025</t>
  </si>
  <si>
    <t>UCRJ / TURIM</t>
  </si>
  <si>
    <t>GUARATINGUETÁ CYCLING TEAM</t>
  </si>
  <si>
    <t>22ª Volta Ciclística de Goiás</t>
  </si>
  <si>
    <t>SWIFT PRO CYCLING</t>
  </si>
  <si>
    <t>TAUBATÉ CYCLING TEAM/TARUMÃ/ARAÚJO SIMÃO</t>
  </si>
  <si>
    <t>SOUL EXTREME RACING TEAM</t>
  </si>
  <si>
    <t>TIJUCAS BIKE TEAM</t>
  </si>
  <si>
    <t>RJ</t>
  </si>
  <si>
    <t>RANKING EQUIPES ESTRADA - ELITE/SUB23 MASCULINO - 25/04/2025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</si>
</sst>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3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  <scheme val="minor"/>
    </font>
    <font>
      <sz val="18"/>
      <color theme="3"/>
      <name val="Cambria"/>
      <family val="2"/>
      <scheme val="major"/>
    </font>
    <font>
      <sz val="11"/>
      <color rgb="FF9C0006"/>
      <name val="Calibri"/>
      <family val="2"/>
      <scheme val="minor"/>
    </font>
    <font>
      <sz val="11"/>
      <color indexed="8"/>
      <name val="Calibri"/>
      <family val="2"/>
    </font>
    <font>
      <sz val="10"/>
      <name val="MS Sans Serif"/>
      <family val="2"/>
    </font>
    <font>
      <sz val="12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2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6">
    <xf numFmtId="0" fontId="0" fillId="0" borderId="0"/>
    <xf numFmtId="0" fontId="5" fillId="0" borderId="0"/>
    <xf numFmtId="0" fontId="11" fillId="0" borderId="13" applyNumberFormat="0" applyFill="0" applyAlignment="0" applyProtection="0"/>
    <xf numFmtId="0" fontId="12" fillId="0" borderId="14" applyNumberFormat="0" applyFill="0" applyAlignment="0" applyProtection="0"/>
    <xf numFmtId="0" fontId="13" fillId="0" borderId="15" applyNumberFormat="0" applyFill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5" borderId="16" applyNumberFormat="0" applyAlignment="0" applyProtection="0"/>
    <xf numFmtId="0" fontId="16" fillId="6" borderId="17" applyNumberFormat="0" applyAlignment="0" applyProtection="0"/>
    <xf numFmtId="0" fontId="17" fillId="6" borderId="16" applyNumberFormat="0" applyAlignment="0" applyProtection="0"/>
    <xf numFmtId="0" fontId="18" fillId="0" borderId="18" applyNumberFormat="0" applyFill="0" applyAlignment="0" applyProtection="0"/>
    <xf numFmtId="0" fontId="19" fillId="7" borderId="19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21" applyNumberFormat="0" applyFill="0" applyAlignment="0" applyProtection="0"/>
    <xf numFmtId="0" fontId="2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3" fillId="32" borderId="0" applyNumberFormat="0" applyBorder="0" applyAlignment="0" applyProtection="0"/>
    <xf numFmtId="0" fontId="24" fillId="0" borderId="0"/>
    <xf numFmtId="0" fontId="3" fillId="0" borderId="0"/>
    <xf numFmtId="0" fontId="3" fillId="8" borderId="20" applyNumberFormat="0" applyFont="0" applyAlignment="0" applyProtection="0"/>
    <xf numFmtId="0" fontId="25" fillId="0" borderId="0" applyNumberFormat="0" applyFill="0" applyBorder="0" applyAlignment="0" applyProtection="0"/>
    <xf numFmtId="0" fontId="26" fillId="33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0" borderId="0"/>
    <xf numFmtId="0" fontId="2" fillId="8" borderId="20" applyNumberFormat="0" applyFont="0" applyAlignment="0" applyProtection="0"/>
    <xf numFmtId="0" fontId="27" fillId="0" borderId="0" applyFill="0" applyProtection="0"/>
    <xf numFmtId="0" fontId="2" fillId="0" borderId="0"/>
    <xf numFmtId="44" fontId="2" fillId="0" borderId="0" applyFont="0" applyFill="0" applyBorder="0" applyAlignment="0" applyProtection="0"/>
    <xf numFmtId="0" fontId="28" fillId="0" borderId="0"/>
    <xf numFmtId="0" fontId="29" fillId="0" borderId="0"/>
    <xf numFmtId="0" fontId="2" fillId="0" borderId="0"/>
    <xf numFmtId="0" fontId="30" fillId="34" borderId="0" applyNumberFormat="0" applyBorder="0" applyAlignment="0" applyProtection="0"/>
    <xf numFmtId="0" fontId="2" fillId="8" borderId="20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31" fillId="34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20" applyNumberFormat="0" applyFont="0" applyAlignment="0" applyProtection="0"/>
    <xf numFmtId="0" fontId="1" fillId="0" borderId="0"/>
    <xf numFmtId="44" fontId="1" fillId="0" borderId="0" applyFont="0" applyFill="0" applyBorder="0" applyAlignment="0" applyProtection="0"/>
    <xf numFmtId="0" fontId="1" fillId="0" borderId="0"/>
    <xf numFmtId="0" fontId="1" fillId="8" borderId="20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8" borderId="20" applyNumberFormat="0" applyFont="0" applyAlignment="0" applyProtection="0"/>
    <xf numFmtId="0" fontId="1" fillId="0" borderId="0"/>
  </cellStyleXfs>
  <cellXfs count="51">
    <xf numFmtId="0" fontId="0" fillId="0" borderId="0" xfId="0"/>
    <xf numFmtId="0" fontId="9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vertical="center"/>
    </xf>
    <xf numFmtId="0" fontId="9" fillId="2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0" fillId="0" borderId="4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5" fillId="3" borderId="4" xfId="0" applyFon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9" fillId="3" borderId="4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left" vertical="center"/>
    </xf>
    <xf numFmtId="0" fontId="5" fillId="3" borderId="3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0" borderId="1" xfId="1" applyFont="1" applyBorder="1" applyAlignment="1">
      <alignment horizontal="left" vertical="center"/>
    </xf>
    <xf numFmtId="0" fontId="9" fillId="0" borderId="1" xfId="0" applyFont="1" applyBorder="1" applyAlignment="1">
      <alignment vertical="center" wrapText="1"/>
    </xf>
    <xf numFmtId="16" fontId="4" fillId="2" borderId="5" xfId="0" applyNumberFormat="1" applyFont="1" applyFill="1" applyBorder="1" applyAlignment="1">
      <alignment horizontal="center" vertical="center"/>
    </xf>
    <xf numFmtId="16" fontId="4" fillId="2" borderId="1" xfId="1" applyNumberFormat="1" applyFont="1" applyFill="1" applyBorder="1" applyAlignment="1">
      <alignment horizontal="center" vertical="center"/>
    </xf>
    <xf numFmtId="16" fontId="4" fillId="2" borderId="1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9" fillId="2" borderId="5" xfId="1" applyFont="1" applyFill="1" applyBorder="1" applyAlignment="1">
      <alignment horizontal="center" textRotation="90"/>
    </xf>
    <xf numFmtId="0" fontId="9" fillId="2" borderId="6" xfId="1" applyFont="1" applyFill="1" applyBorder="1" applyAlignment="1">
      <alignment horizontal="center" textRotation="90"/>
    </xf>
    <xf numFmtId="0" fontId="9" fillId="2" borderId="5" xfId="0" applyFont="1" applyFill="1" applyBorder="1" applyAlignment="1">
      <alignment horizontal="center" textRotation="90"/>
    </xf>
    <xf numFmtId="0" fontId="9" fillId="2" borderId="6" xfId="0" applyFont="1" applyFill="1" applyBorder="1" applyAlignment="1">
      <alignment horizontal="center" textRotation="90"/>
    </xf>
    <xf numFmtId="14" fontId="32" fillId="0" borderId="7" xfId="0" applyNumberFormat="1" applyFont="1" applyBorder="1" applyAlignment="1">
      <alignment horizontal="center" vertical="center"/>
    </xf>
    <xf numFmtId="14" fontId="32" fillId="0" borderId="8" xfId="0" applyNumberFormat="1" applyFont="1" applyBorder="1" applyAlignment="1">
      <alignment horizontal="center" vertical="center"/>
    </xf>
    <xf numFmtId="14" fontId="32" fillId="0" borderId="9" xfId="0" applyNumberFormat="1" applyFont="1" applyBorder="1" applyAlignment="1">
      <alignment horizontal="center" vertical="center"/>
    </xf>
    <xf numFmtId="14" fontId="8" fillId="0" borderId="10" xfId="0" applyNumberFormat="1" applyFont="1" applyBorder="1" applyAlignment="1">
      <alignment horizontal="center" vertical="center"/>
    </xf>
    <xf numFmtId="14" fontId="8" fillId="0" borderId="11" xfId="0" applyNumberFormat="1" applyFont="1" applyBorder="1" applyAlignment="1">
      <alignment horizontal="center" vertical="center"/>
    </xf>
    <xf numFmtId="14" fontId="8" fillId="0" borderId="12" xfId="0" applyNumberFormat="1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textRotation="90"/>
    </xf>
  </cellXfs>
  <cellStyles count="136">
    <cellStyle name="20% - Ênfase1" xfId="16" builtinId="30" customBuiltin="1"/>
    <cellStyle name="20% - Ênfase1 2" xfId="66" xr:uid="{00000000-0005-0000-0000-000001000000}"/>
    <cellStyle name="20% - Ênfase1 2 2" xfId="103" xr:uid="{00000000-0005-0000-0000-000002000000}"/>
    <cellStyle name="20% - Ênfase1 3" xfId="44" xr:uid="{00000000-0005-0000-0000-000003000000}"/>
    <cellStyle name="20% - Ênfase1 3 2" xfId="122" xr:uid="{00000000-0005-0000-0000-000004000000}"/>
    <cellStyle name="20% - Ênfase1 4" xfId="85" xr:uid="{00000000-0005-0000-0000-000005000000}"/>
    <cellStyle name="20% - Ênfase2" xfId="20" builtinId="34" customBuiltin="1"/>
    <cellStyle name="20% - Ênfase2 2" xfId="69" xr:uid="{00000000-0005-0000-0000-000007000000}"/>
    <cellStyle name="20% - Ênfase2 2 2" xfId="106" xr:uid="{00000000-0005-0000-0000-000008000000}"/>
    <cellStyle name="20% - Ênfase2 3" xfId="46" xr:uid="{00000000-0005-0000-0000-000009000000}"/>
    <cellStyle name="20% - Ênfase2 3 2" xfId="123" xr:uid="{00000000-0005-0000-0000-00000A000000}"/>
    <cellStyle name="20% - Ênfase2 4" xfId="87" xr:uid="{00000000-0005-0000-0000-00000B000000}"/>
    <cellStyle name="20% - Ênfase3" xfId="24" builtinId="38" customBuiltin="1"/>
    <cellStyle name="20% - Ênfase3 2" xfId="72" xr:uid="{00000000-0005-0000-0000-00000D000000}"/>
    <cellStyle name="20% - Ênfase3 2 2" xfId="109" xr:uid="{00000000-0005-0000-0000-00000E000000}"/>
    <cellStyle name="20% - Ênfase3 3" xfId="48" xr:uid="{00000000-0005-0000-0000-00000F000000}"/>
    <cellStyle name="20% - Ênfase3 3 2" xfId="124" xr:uid="{00000000-0005-0000-0000-000010000000}"/>
    <cellStyle name="20% - Ênfase3 4" xfId="89" xr:uid="{00000000-0005-0000-0000-000011000000}"/>
    <cellStyle name="20% - Ênfase4" xfId="28" builtinId="42" customBuiltin="1"/>
    <cellStyle name="20% - Ênfase4 2" xfId="75" xr:uid="{00000000-0005-0000-0000-000013000000}"/>
    <cellStyle name="20% - Ênfase4 2 2" xfId="112" xr:uid="{00000000-0005-0000-0000-000014000000}"/>
    <cellStyle name="20% - Ênfase4 3" xfId="50" xr:uid="{00000000-0005-0000-0000-000015000000}"/>
    <cellStyle name="20% - Ênfase4 3 2" xfId="125" xr:uid="{00000000-0005-0000-0000-000016000000}"/>
    <cellStyle name="20% - Ênfase4 4" xfId="91" xr:uid="{00000000-0005-0000-0000-000017000000}"/>
    <cellStyle name="20% - Ênfase5" xfId="32" builtinId="46" customBuiltin="1"/>
    <cellStyle name="20% - Ênfase5 2" xfId="78" xr:uid="{00000000-0005-0000-0000-000019000000}"/>
    <cellStyle name="20% - Ênfase5 2 2" xfId="115" xr:uid="{00000000-0005-0000-0000-00001A000000}"/>
    <cellStyle name="20% - Ênfase5 3" xfId="52" xr:uid="{00000000-0005-0000-0000-00001B000000}"/>
    <cellStyle name="20% - Ênfase5 3 2" xfId="126" xr:uid="{00000000-0005-0000-0000-00001C000000}"/>
    <cellStyle name="20% - Ênfase5 4" xfId="93" xr:uid="{00000000-0005-0000-0000-00001D000000}"/>
    <cellStyle name="20% - Ênfase6" xfId="36" builtinId="50" customBuiltin="1"/>
    <cellStyle name="20% - Ênfase6 2" xfId="81" xr:uid="{00000000-0005-0000-0000-00001F000000}"/>
    <cellStyle name="20% - Ênfase6 2 2" xfId="118" xr:uid="{00000000-0005-0000-0000-000020000000}"/>
    <cellStyle name="20% - Ênfase6 3" xfId="54" xr:uid="{00000000-0005-0000-0000-000021000000}"/>
    <cellStyle name="20% - Ênfase6 3 2" xfId="127" xr:uid="{00000000-0005-0000-0000-000022000000}"/>
    <cellStyle name="20% - Ênfase6 4" xfId="95" xr:uid="{00000000-0005-0000-0000-000023000000}"/>
    <cellStyle name="40% - Ênfase1" xfId="17" builtinId="31" customBuiltin="1"/>
    <cellStyle name="40% - Ênfase1 2" xfId="67" xr:uid="{00000000-0005-0000-0000-000025000000}"/>
    <cellStyle name="40% - Ênfase1 2 2" xfId="104" xr:uid="{00000000-0005-0000-0000-000026000000}"/>
    <cellStyle name="40% - Ênfase1 3" xfId="45" xr:uid="{00000000-0005-0000-0000-000027000000}"/>
    <cellStyle name="40% - Ênfase1 3 2" xfId="128" xr:uid="{00000000-0005-0000-0000-000028000000}"/>
    <cellStyle name="40% - Ênfase1 4" xfId="86" xr:uid="{00000000-0005-0000-0000-000029000000}"/>
    <cellStyle name="40% - Ênfase2" xfId="21" builtinId="35" customBuiltin="1"/>
    <cellStyle name="40% - Ênfase2 2" xfId="70" xr:uid="{00000000-0005-0000-0000-00002B000000}"/>
    <cellStyle name="40% - Ênfase2 2 2" xfId="107" xr:uid="{00000000-0005-0000-0000-00002C000000}"/>
    <cellStyle name="40% - Ênfase2 3" xfId="47" xr:uid="{00000000-0005-0000-0000-00002D000000}"/>
    <cellStyle name="40% - Ênfase2 3 2" xfId="129" xr:uid="{00000000-0005-0000-0000-00002E000000}"/>
    <cellStyle name="40% - Ênfase2 4" xfId="88" xr:uid="{00000000-0005-0000-0000-00002F000000}"/>
    <cellStyle name="40% - Ênfase3" xfId="25" builtinId="39" customBuiltin="1"/>
    <cellStyle name="40% - Ênfase3 2" xfId="73" xr:uid="{00000000-0005-0000-0000-000031000000}"/>
    <cellStyle name="40% - Ênfase3 2 2" xfId="110" xr:uid="{00000000-0005-0000-0000-000032000000}"/>
    <cellStyle name="40% - Ênfase3 3" xfId="49" xr:uid="{00000000-0005-0000-0000-000033000000}"/>
    <cellStyle name="40% - Ênfase3 3 2" xfId="130" xr:uid="{00000000-0005-0000-0000-000034000000}"/>
    <cellStyle name="40% - Ênfase3 4" xfId="90" xr:uid="{00000000-0005-0000-0000-000035000000}"/>
    <cellStyle name="40% - Ênfase4" xfId="29" builtinId="43" customBuiltin="1"/>
    <cellStyle name="40% - Ênfase4 2" xfId="76" xr:uid="{00000000-0005-0000-0000-000037000000}"/>
    <cellStyle name="40% - Ênfase4 2 2" xfId="113" xr:uid="{00000000-0005-0000-0000-000038000000}"/>
    <cellStyle name="40% - Ênfase4 3" xfId="51" xr:uid="{00000000-0005-0000-0000-000039000000}"/>
    <cellStyle name="40% - Ênfase4 3 2" xfId="131" xr:uid="{00000000-0005-0000-0000-00003A000000}"/>
    <cellStyle name="40% - Ênfase4 4" xfId="92" xr:uid="{00000000-0005-0000-0000-00003B000000}"/>
    <cellStyle name="40% - Ênfase5" xfId="33" builtinId="47" customBuiltin="1"/>
    <cellStyle name="40% - Ênfase5 2" xfId="79" xr:uid="{00000000-0005-0000-0000-00003D000000}"/>
    <cellStyle name="40% - Ênfase5 2 2" xfId="116" xr:uid="{00000000-0005-0000-0000-00003E000000}"/>
    <cellStyle name="40% - Ênfase5 3" xfId="53" xr:uid="{00000000-0005-0000-0000-00003F000000}"/>
    <cellStyle name="40% - Ênfase5 3 2" xfId="132" xr:uid="{00000000-0005-0000-0000-000040000000}"/>
    <cellStyle name="40% - Ênfase5 4" xfId="94" xr:uid="{00000000-0005-0000-0000-000041000000}"/>
    <cellStyle name="40% - Ênfase6" xfId="37" builtinId="51" customBuiltin="1"/>
    <cellStyle name="40% - Ênfase6 2" xfId="82" xr:uid="{00000000-0005-0000-0000-000043000000}"/>
    <cellStyle name="40% - Ênfase6 2 2" xfId="119" xr:uid="{00000000-0005-0000-0000-000044000000}"/>
    <cellStyle name="40% - Ênfase6 3" xfId="55" xr:uid="{00000000-0005-0000-0000-000045000000}"/>
    <cellStyle name="40% - Ênfase6 3 2" xfId="133" xr:uid="{00000000-0005-0000-0000-000046000000}"/>
    <cellStyle name="40% - Ênfase6 4" xfId="96" xr:uid="{00000000-0005-0000-0000-000047000000}"/>
    <cellStyle name="60% - Ênfase1" xfId="18" builtinId="32" customBuiltin="1"/>
    <cellStyle name="60% - Ênfase1 2" xfId="68" xr:uid="{00000000-0005-0000-0000-000049000000}"/>
    <cellStyle name="60% - Ênfase1 2 2" xfId="105" xr:uid="{00000000-0005-0000-0000-00004A000000}"/>
    <cellStyle name="60% - Ênfase2" xfId="22" builtinId="36" customBuiltin="1"/>
    <cellStyle name="60% - Ênfase2 2" xfId="71" xr:uid="{00000000-0005-0000-0000-00004C000000}"/>
    <cellStyle name="60% - Ênfase2 2 2" xfId="108" xr:uid="{00000000-0005-0000-0000-00004D000000}"/>
    <cellStyle name="60% - Ênfase3" xfId="26" builtinId="40" customBuiltin="1"/>
    <cellStyle name="60% - Ênfase3 2" xfId="74" xr:uid="{00000000-0005-0000-0000-00004F000000}"/>
    <cellStyle name="60% - Ênfase3 2 2" xfId="111" xr:uid="{00000000-0005-0000-0000-000050000000}"/>
    <cellStyle name="60% - Ênfase4" xfId="30" builtinId="44" customBuiltin="1"/>
    <cellStyle name="60% - Ênfase4 2" xfId="77" xr:uid="{00000000-0005-0000-0000-000052000000}"/>
    <cellStyle name="60% - Ênfase4 2 2" xfId="114" xr:uid="{00000000-0005-0000-0000-000053000000}"/>
    <cellStyle name="60% - Ênfase5" xfId="34" builtinId="48" customBuiltin="1"/>
    <cellStyle name="60% - Ênfase5 2" xfId="80" xr:uid="{00000000-0005-0000-0000-000055000000}"/>
    <cellStyle name="60% - Ênfase5 2 2" xfId="117" xr:uid="{00000000-0005-0000-0000-000056000000}"/>
    <cellStyle name="60% - Ênfase6" xfId="38" builtinId="52" customBuiltin="1"/>
    <cellStyle name="60% - Ênfase6 2" xfId="83" xr:uid="{00000000-0005-0000-0000-000058000000}"/>
    <cellStyle name="60% - Ênfase6 2 2" xfId="120" xr:uid="{00000000-0005-0000-0000-000059000000}"/>
    <cellStyle name="Bom" xfId="6" builtinId="26" customBuiltin="1"/>
    <cellStyle name="Cálculo" xfId="9" builtinId="22" customBuiltin="1"/>
    <cellStyle name="Célula de Verificação" xfId="11" builtinId="23" customBuiltin="1"/>
    <cellStyle name="Célula Vinculada" xfId="10" builtinId="24" customBuiltin="1"/>
    <cellStyle name="Ênfase1" xfId="15" builtinId="29" customBuiltin="1"/>
    <cellStyle name="Ênfase2" xfId="19" builtinId="33" customBuiltin="1"/>
    <cellStyle name="Ênfase3" xfId="23" builtinId="37" customBuiltin="1"/>
    <cellStyle name="Ênfase4" xfId="27" builtinId="41" customBuiltin="1"/>
    <cellStyle name="Ênfase5" xfId="31" builtinId="45" customBuiltin="1"/>
    <cellStyle name="Ênfase6" xfId="35" builtinId="49" customBuiltin="1"/>
    <cellStyle name="Entrada" xfId="7" builtinId="20" customBuiltin="1"/>
    <cellStyle name="Moeda 2" xfId="60" xr:uid="{00000000-0005-0000-0000-000066000000}"/>
    <cellStyle name="Moeda 2 2" xfId="100" xr:uid="{00000000-0005-0000-0000-000067000000}"/>
    <cellStyle name="Neutra 2" xfId="64" xr:uid="{00000000-0005-0000-0000-000069000000}"/>
    <cellStyle name="Neutro" xfId="84" builtinId="28" customBuiltin="1"/>
    <cellStyle name="Normal" xfId="0" builtinId="0"/>
    <cellStyle name="Normal 12 2" xfId="135" xr:uid="{00000000-0005-0000-0000-00006B000000}"/>
    <cellStyle name="Normal 2" xfId="1" xr:uid="{00000000-0005-0000-0000-00006C000000}"/>
    <cellStyle name="Normal 2 2" xfId="39" xr:uid="{00000000-0005-0000-0000-00006D000000}"/>
    <cellStyle name="Normal 2 2 2" xfId="61" xr:uid="{00000000-0005-0000-0000-00006E000000}"/>
    <cellStyle name="Normal 3" xfId="40" xr:uid="{00000000-0005-0000-0000-00006F000000}"/>
    <cellStyle name="Normal 3 2" xfId="62" xr:uid="{00000000-0005-0000-0000-000070000000}"/>
    <cellStyle name="Normal 3 3" xfId="56" xr:uid="{00000000-0005-0000-0000-000071000000}"/>
    <cellStyle name="Normal 3 4" xfId="97" xr:uid="{00000000-0005-0000-0000-000072000000}"/>
    <cellStyle name="Normal 4" xfId="58" xr:uid="{00000000-0005-0000-0000-000073000000}"/>
    <cellStyle name="Normal 5" xfId="59" xr:uid="{00000000-0005-0000-0000-000074000000}"/>
    <cellStyle name="Normal 5 2" xfId="99" xr:uid="{00000000-0005-0000-0000-000075000000}"/>
    <cellStyle name="Normal 6" xfId="63" xr:uid="{00000000-0005-0000-0000-000076000000}"/>
    <cellStyle name="Normal 6 2" xfId="101" xr:uid="{00000000-0005-0000-0000-000077000000}"/>
    <cellStyle name="Normal 7" xfId="121" xr:uid="{00000000-0005-0000-0000-000078000000}"/>
    <cellStyle name="Nota 2" xfId="41" xr:uid="{00000000-0005-0000-0000-000079000000}"/>
    <cellStyle name="Nota 2 2" xfId="57" xr:uid="{00000000-0005-0000-0000-00007A000000}"/>
    <cellStyle name="Nota 2 3" xfId="98" xr:uid="{00000000-0005-0000-0000-00007B000000}"/>
    <cellStyle name="Nota 3" xfId="65" xr:uid="{00000000-0005-0000-0000-00007C000000}"/>
    <cellStyle name="Nota 3 2" xfId="102" xr:uid="{00000000-0005-0000-0000-00007D000000}"/>
    <cellStyle name="Nota 4" xfId="134" xr:uid="{00000000-0005-0000-0000-00007E000000}"/>
    <cellStyle name="Ruim" xfId="43" builtinId="27" customBuiltin="1"/>
    <cellStyle name="Saída" xfId="8" builtinId="21" customBuiltin="1"/>
    <cellStyle name="Texto de Aviso" xfId="12" builtinId="11" customBuiltin="1"/>
    <cellStyle name="Texto Explicativo" xfId="13" builtinId="53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ítulo 5" xfId="42" xr:uid="{00000000-0005-0000-0000-000086000000}"/>
    <cellStyle name="Total" xfId="14" builtinId="25" customBuiltin="1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161925</xdr:rowOff>
    </xdr:from>
    <xdr:to>
      <xdr:col>3</xdr:col>
      <xdr:colOff>342900</xdr:colOff>
      <xdr:row>0</xdr:row>
      <xdr:rowOff>815340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6F7B7DAF-C11A-438F-BB6E-766BD2CF7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161925"/>
          <a:ext cx="581977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180975</xdr:rowOff>
    </xdr:from>
    <xdr:to>
      <xdr:col>3</xdr:col>
      <xdr:colOff>285750</xdr:colOff>
      <xdr:row>0</xdr:row>
      <xdr:rowOff>817245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2B0C42E6-ACAF-4B77-ACDE-A4CA668E9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80975"/>
          <a:ext cx="549592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190500</xdr:rowOff>
    </xdr:from>
    <xdr:to>
      <xdr:col>3</xdr:col>
      <xdr:colOff>358140</xdr:colOff>
      <xdr:row>0</xdr:row>
      <xdr:rowOff>838200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5135020-1A94-4334-8267-216E017A8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0500"/>
          <a:ext cx="581977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228600</xdr:rowOff>
    </xdr:from>
    <xdr:to>
      <xdr:col>3</xdr:col>
      <xdr:colOff>419100</xdr:colOff>
      <xdr:row>0</xdr:row>
      <xdr:rowOff>876300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F589B558-F2A6-46AF-97AA-050AFDE35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28600"/>
          <a:ext cx="581977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zoomScale="90" zoomScaleNormal="90" workbookViewId="0">
      <selection activeCell="A3" sqref="A3"/>
    </sheetView>
  </sheetViews>
  <sheetFormatPr defaultColWidth="9.109375" defaultRowHeight="13.8" x14ac:dyDescent="0.25"/>
  <cols>
    <col min="1" max="1" width="5.6640625" style="8" bestFit="1" customWidth="1"/>
    <col min="2" max="2" width="69.6640625" style="9" customWidth="1"/>
    <col min="3" max="3" width="7.6640625" style="2" customWidth="1"/>
    <col min="4" max="4" width="8" style="2" bestFit="1" customWidth="1"/>
    <col min="5" max="5" width="1" style="2" customWidth="1"/>
    <col min="6" max="10" width="6.6640625" style="11" customWidth="1"/>
    <col min="11" max="11" width="1" style="3" customWidth="1"/>
    <col min="12" max="16384" width="9.109375" style="3"/>
  </cols>
  <sheetData>
    <row r="1" spans="1:11" ht="85.5" customHeight="1" x14ac:dyDescent="0.25">
      <c r="A1" s="47"/>
      <c r="B1" s="48"/>
      <c r="C1" s="48"/>
      <c r="D1" s="49"/>
      <c r="E1" s="17"/>
      <c r="F1" s="42"/>
      <c r="G1" s="42" t="s">
        <v>14</v>
      </c>
      <c r="H1" s="42" t="s">
        <v>12</v>
      </c>
      <c r="I1" s="42" t="s">
        <v>34</v>
      </c>
      <c r="J1" s="40" t="s">
        <v>5</v>
      </c>
      <c r="K1" s="17"/>
    </row>
    <row r="2" spans="1:11" s="4" customFormat="1" ht="78.75" customHeight="1" x14ac:dyDescent="0.25">
      <c r="A2" s="44" t="s">
        <v>40</v>
      </c>
      <c r="B2" s="45"/>
      <c r="C2" s="45"/>
      <c r="D2" s="46"/>
      <c r="E2" s="18"/>
      <c r="F2" s="43"/>
      <c r="G2" s="43"/>
      <c r="H2" s="43"/>
      <c r="I2" s="43"/>
      <c r="J2" s="41"/>
      <c r="K2" s="23"/>
    </row>
    <row r="3" spans="1:11" ht="18" customHeight="1" x14ac:dyDescent="0.25">
      <c r="A3" s="15" t="s">
        <v>0</v>
      </c>
      <c r="B3" s="15" t="s">
        <v>1</v>
      </c>
      <c r="C3" s="31" t="s">
        <v>2</v>
      </c>
      <c r="D3" s="15" t="s">
        <v>3</v>
      </c>
      <c r="E3" s="19"/>
      <c r="F3" s="16"/>
      <c r="G3" s="38">
        <v>45753</v>
      </c>
      <c r="H3" s="38">
        <v>45746</v>
      </c>
      <c r="I3" s="38">
        <v>45732</v>
      </c>
      <c r="J3" s="36">
        <v>45704</v>
      </c>
      <c r="K3" s="24"/>
    </row>
    <row r="4" spans="1:11" s="10" customFormat="1" ht="18" customHeight="1" x14ac:dyDescent="0.25">
      <c r="A4" s="1">
        <v>1</v>
      </c>
      <c r="B4" s="5" t="s">
        <v>4</v>
      </c>
      <c r="C4" s="32" t="s">
        <v>15</v>
      </c>
      <c r="D4" s="1">
        <f t="shared" ref="D4:D16" si="0">SUM(F4:K4)</f>
        <v>411</v>
      </c>
      <c r="E4" s="20"/>
      <c r="F4" s="6"/>
      <c r="G4" s="6">
        <f>25+40+13+5</f>
        <v>83</v>
      </c>
      <c r="H4" s="6">
        <f>65+60+25+20</f>
        <v>170</v>
      </c>
      <c r="I4" s="6">
        <f>37+7</f>
        <v>44</v>
      </c>
      <c r="J4" s="6">
        <f>40+35+30+9</f>
        <v>114</v>
      </c>
      <c r="K4" s="25"/>
    </row>
    <row r="5" spans="1:11" s="10" customFormat="1" ht="18" customHeight="1" x14ac:dyDescent="0.25">
      <c r="A5" s="1">
        <v>2</v>
      </c>
      <c r="B5" s="5" t="s">
        <v>36</v>
      </c>
      <c r="C5" s="1" t="s">
        <v>16</v>
      </c>
      <c r="D5" s="1">
        <f t="shared" si="0"/>
        <v>294</v>
      </c>
      <c r="E5" s="20"/>
      <c r="F5" s="6"/>
      <c r="G5" s="6">
        <f>30+9+17</f>
        <v>56</v>
      </c>
      <c r="H5" s="6">
        <f>80+70+15+10</f>
        <v>175</v>
      </c>
      <c r="I5" s="6">
        <f>50+10+3</f>
        <v>63</v>
      </c>
      <c r="J5" s="6"/>
      <c r="K5" s="25"/>
    </row>
    <row r="6" spans="1:11" s="10" customFormat="1" ht="18" customHeight="1" x14ac:dyDescent="0.25">
      <c r="A6" s="1">
        <v>3</v>
      </c>
      <c r="B6" s="34" t="s">
        <v>28</v>
      </c>
      <c r="C6" s="1" t="s">
        <v>16</v>
      </c>
      <c r="D6" s="1">
        <f t="shared" si="0"/>
        <v>158</v>
      </c>
      <c r="E6" s="20"/>
      <c r="F6" s="6"/>
      <c r="G6" s="6"/>
      <c r="H6" s="6"/>
      <c r="I6" s="6">
        <v>55</v>
      </c>
      <c r="J6" s="6">
        <f>35+30+25+13</f>
        <v>103</v>
      </c>
      <c r="K6" s="25"/>
    </row>
    <row r="7" spans="1:11" s="10" customFormat="1" ht="18" customHeight="1" x14ac:dyDescent="0.25">
      <c r="A7" s="1">
        <v>4</v>
      </c>
      <c r="B7" s="34" t="s">
        <v>23</v>
      </c>
      <c r="C7" s="1" t="s">
        <v>15</v>
      </c>
      <c r="D7" s="1">
        <f t="shared" si="0"/>
        <v>106</v>
      </c>
      <c r="E7" s="20"/>
      <c r="F7" s="6"/>
      <c r="G7" s="6">
        <f>11+35+7</f>
        <v>53</v>
      </c>
      <c r="H7" s="6">
        <f>11+35+7</f>
        <v>53</v>
      </c>
      <c r="I7" s="6"/>
      <c r="J7" s="6"/>
      <c r="K7" s="25"/>
    </row>
    <row r="8" spans="1:11" s="10" customFormat="1" ht="18" customHeight="1" x14ac:dyDescent="0.25">
      <c r="A8" s="1">
        <v>5</v>
      </c>
      <c r="B8" s="5" t="s">
        <v>35</v>
      </c>
      <c r="C8" s="1" t="s">
        <v>16</v>
      </c>
      <c r="D8" s="1">
        <f t="shared" si="0"/>
        <v>101</v>
      </c>
      <c r="E8" s="20"/>
      <c r="F8" s="6"/>
      <c r="G8" s="6"/>
      <c r="H8" s="6">
        <f>8+3</f>
        <v>11</v>
      </c>
      <c r="I8" s="6">
        <f>40+31+15+4</f>
        <v>90</v>
      </c>
      <c r="J8" s="6"/>
      <c r="K8" s="25"/>
    </row>
    <row r="9" spans="1:11" s="10" customFormat="1" ht="18" customHeight="1" x14ac:dyDescent="0.25">
      <c r="A9" s="1">
        <v>6</v>
      </c>
      <c r="B9" s="5" t="s">
        <v>32</v>
      </c>
      <c r="C9" s="1" t="s">
        <v>39</v>
      </c>
      <c r="D9" s="1">
        <f t="shared" si="0"/>
        <v>62</v>
      </c>
      <c r="E9" s="20"/>
      <c r="F9" s="6"/>
      <c r="G9" s="6"/>
      <c r="H9" s="6">
        <f>45+2</f>
        <v>47</v>
      </c>
      <c r="I9" s="6"/>
      <c r="J9" s="6">
        <v>15</v>
      </c>
      <c r="K9" s="25"/>
    </row>
    <row r="10" spans="1:11" s="10" customFormat="1" ht="18" customHeight="1" x14ac:dyDescent="0.25">
      <c r="A10" s="1">
        <v>7</v>
      </c>
      <c r="B10" s="5" t="s">
        <v>6</v>
      </c>
      <c r="C10" s="1" t="s">
        <v>15</v>
      </c>
      <c r="D10" s="1">
        <f t="shared" si="0"/>
        <v>61</v>
      </c>
      <c r="E10" s="20"/>
      <c r="F10" s="6"/>
      <c r="G10" s="6"/>
      <c r="H10" s="6">
        <v>40</v>
      </c>
      <c r="I10" s="6"/>
      <c r="J10" s="6">
        <f>11+7+2+1</f>
        <v>21</v>
      </c>
      <c r="K10" s="25"/>
    </row>
    <row r="11" spans="1:11" s="10" customFormat="1" ht="18" customHeight="1" x14ac:dyDescent="0.25">
      <c r="A11" s="1">
        <v>8</v>
      </c>
      <c r="B11" s="5" t="s">
        <v>37</v>
      </c>
      <c r="C11" s="1" t="s">
        <v>15</v>
      </c>
      <c r="D11" s="1">
        <f t="shared" si="0"/>
        <v>50</v>
      </c>
      <c r="E11" s="20"/>
      <c r="F11" s="6"/>
      <c r="G11" s="6"/>
      <c r="H11" s="6">
        <v>50</v>
      </c>
      <c r="I11" s="6"/>
      <c r="J11" s="6"/>
      <c r="K11" s="25"/>
    </row>
    <row r="12" spans="1:11" s="10" customFormat="1" ht="18" customHeight="1" x14ac:dyDescent="0.25">
      <c r="A12" s="1">
        <v>9</v>
      </c>
      <c r="B12" s="5" t="s">
        <v>29</v>
      </c>
      <c r="C12" s="1" t="s">
        <v>16</v>
      </c>
      <c r="D12" s="1">
        <f t="shared" si="0"/>
        <v>30</v>
      </c>
      <c r="E12" s="20"/>
      <c r="F12" s="6"/>
      <c r="G12" s="6"/>
      <c r="H12" s="6"/>
      <c r="I12" s="6">
        <v>30</v>
      </c>
      <c r="J12" s="6"/>
      <c r="K12" s="25"/>
    </row>
    <row r="13" spans="1:11" s="10" customFormat="1" ht="18" customHeight="1" x14ac:dyDescent="0.25">
      <c r="A13" s="1">
        <v>10</v>
      </c>
      <c r="B13" s="5" t="s">
        <v>33</v>
      </c>
      <c r="C13" s="1" t="s">
        <v>16</v>
      </c>
      <c r="D13" s="1">
        <f t="shared" si="0"/>
        <v>21</v>
      </c>
      <c r="E13" s="20"/>
      <c r="F13" s="6"/>
      <c r="G13" s="6"/>
      <c r="H13" s="6"/>
      <c r="I13" s="6"/>
      <c r="J13" s="6">
        <f>11+7+3</f>
        <v>21</v>
      </c>
      <c r="K13" s="25"/>
    </row>
    <row r="14" spans="1:11" s="10" customFormat="1" ht="18" customHeight="1" x14ac:dyDescent="0.25">
      <c r="A14" s="1">
        <v>11</v>
      </c>
      <c r="B14" s="34" t="s">
        <v>11</v>
      </c>
      <c r="C14" s="1" t="s">
        <v>16</v>
      </c>
      <c r="D14" s="1">
        <f t="shared" si="0"/>
        <v>19</v>
      </c>
      <c r="E14" s="20"/>
      <c r="F14" s="6"/>
      <c r="G14" s="6"/>
      <c r="H14" s="6"/>
      <c r="I14" s="6">
        <f>9+8+2</f>
        <v>19</v>
      </c>
      <c r="J14" s="6"/>
      <c r="K14" s="25"/>
    </row>
    <row r="15" spans="1:11" s="10" customFormat="1" ht="18" customHeight="1" x14ac:dyDescent="0.25">
      <c r="A15" s="1">
        <v>12</v>
      </c>
      <c r="B15" s="5" t="s">
        <v>38</v>
      </c>
      <c r="C15" s="1" t="s">
        <v>15</v>
      </c>
      <c r="D15" s="1">
        <f t="shared" si="0"/>
        <v>9</v>
      </c>
      <c r="E15" s="20"/>
      <c r="F15" s="6"/>
      <c r="G15" s="6">
        <v>9</v>
      </c>
      <c r="H15" s="6"/>
      <c r="I15" s="6"/>
      <c r="J15" s="6"/>
      <c r="K15" s="25"/>
    </row>
    <row r="16" spans="1:11" s="10" customFormat="1" ht="18" customHeight="1" x14ac:dyDescent="0.25">
      <c r="A16" s="1">
        <v>13</v>
      </c>
      <c r="B16" s="35" t="s">
        <v>20</v>
      </c>
      <c r="C16" s="1" t="s">
        <v>17</v>
      </c>
      <c r="D16" s="1">
        <f t="shared" si="0"/>
        <v>1</v>
      </c>
      <c r="E16" s="20"/>
      <c r="F16" s="6"/>
      <c r="G16" s="6"/>
      <c r="H16" s="6">
        <v>1</v>
      </c>
      <c r="I16" s="6"/>
      <c r="J16" s="6"/>
      <c r="K16" s="25"/>
    </row>
    <row r="17" spans="1:11" ht="18" customHeight="1" x14ac:dyDescent="0.25">
      <c r="A17" s="1"/>
      <c r="B17" s="5"/>
      <c r="C17" s="1"/>
      <c r="D17" s="1"/>
      <c r="E17" s="18"/>
      <c r="F17" s="6"/>
      <c r="G17" s="6"/>
      <c r="H17" s="6"/>
      <c r="I17" s="6"/>
      <c r="J17" s="6"/>
      <c r="K17" s="23"/>
    </row>
    <row r="18" spans="1:11" ht="6.9" customHeight="1" x14ac:dyDescent="0.25">
      <c r="A18" s="27"/>
      <c r="B18" s="28"/>
      <c r="C18" s="22"/>
      <c r="D18" s="29"/>
      <c r="E18" s="22"/>
      <c r="F18" s="30"/>
      <c r="G18" s="30"/>
      <c r="H18" s="30"/>
      <c r="I18" s="30"/>
      <c r="J18" s="30"/>
      <c r="K18" s="26"/>
    </row>
    <row r="19" spans="1:11" s="7" customFormat="1" ht="12.75" customHeight="1" x14ac:dyDescent="0.25">
      <c r="A19" s="12"/>
      <c r="B19" s="14"/>
      <c r="C19" s="13"/>
      <c r="D19" s="13"/>
      <c r="E19" s="13"/>
      <c r="F19" s="11"/>
      <c r="G19" s="11"/>
      <c r="H19" s="11"/>
      <c r="I19" s="11"/>
      <c r="J19" s="11"/>
    </row>
  </sheetData>
  <sheetProtection algorithmName="SHA-512" hashValue="n/x96x8VqWhcqq51hyewMw2QX4lX96VV8INxSd7er/0tyhbt3D17IiSNXIE7ZDL1K2HSaVmMwWnq8euQenVsYQ==" saltValue="oKhhm2awHTnowvUeaLPNiQ==" spinCount="100000" sheet="1" selectLockedCells="1" selectUnlockedCells="1"/>
  <sortState xmlns:xlrd2="http://schemas.microsoft.com/office/spreadsheetml/2017/richdata2" ref="B4:J16">
    <sortCondition descending="1" ref="D4:D16"/>
  </sortState>
  <mergeCells count="7">
    <mergeCell ref="J1:J2"/>
    <mergeCell ref="H1:H2"/>
    <mergeCell ref="I1:I2"/>
    <mergeCell ref="A2:D2"/>
    <mergeCell ref="G1:G2"/>
    <mergeCell ref="F1:F2"/>
    <mergeCell ref="A1:D1"/>
  </mergeCells>
  <conditionalFormatting sqref="B17:B1048576 B1:B7">
    <cfRule type="duplicateValues" dxfId="10" priority="1"/>
    <cfRule type="duplicateValues" dxfId="9" priority="3"/>
    <cfRule type="duplicateValues" dxfId="8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6"/>
  <sheetViews>
    <sheetView zoomScale="90" zoomScaleNormal="90" workbookViewId="0">
      <selection activeCell="A3" sqref="A3"/>
    </sheetView>
  </sheetViews>
  <sheetFormatPr defaultColWidth="9.109375" defaultRowHeight="13.8" x14ac:dyDescent="0.25"/>
  <cols>
    <col min="1" max="1" width="5.6640625" style="8" bestFit="1" customWidth="1"/>
    <col min="2" max="2" width="66.77734375" style="9" bestFit="1" customWidth="1"/>
    <col min="3" max="3" width="8" style="2" customWidth="1"/>
    <col min="4" max="4" width="8" style="2" bestFit="1" customWidth="1"/>
    <col min="5" max="5" width="1" style="2" customWidth="1"/>
    <col min="6" max="11" width="6.6640625" style="11" customWidth="1"/>
    <col min="12" max="12" width="1" style="3" customWidth="1"/>
    <col min="13" max="16384" width="9.109375" style="3"/>
  </cols>
  <sheetData>
    <row r="1" spans="1:12" ht="85.5" customHeight="1" x14ac:dyDescent="0.25">
      <c r="A1" s="47"/>
      <c r="B1" s="48"/>
      <c r="C1" s="48"/>
      <c r="D1" s="49"/>
      <c r="E1" s="17"/>
      <c r="F1" s="42"/>
      <c r="G1" s="42" t="s">
        <v>14</v>
      </c>
      <c r="H1" s="42" t="s">
        <v>12</v>
      </c>
      <c r="I1" s="42" t="s">
        <v>10</v>
      </c>
      <c r="J1" s="50" t="s">
        <v>25</v>
      </c>
      <c r="K1" s="40" t="s">
        <v>22</v>
      </c>
      <c r="L1" s="17"/>
    </row>
    <row r="2" spans="1:12" s="4" customFormat="1" ht="93" customHeight="1" x14ac:dyDescent="0.25">
      <c r="A2" s="44" t="s">
        <v>31</v>
      </c>
      <c r="B2" s="45"/>
      <c r="C2" s="45"/>
      <c r="D2" s="46"/>
      <c r="E2" s="18"/>
      <c r="F2" s="43"/>
      <c r="G2" s="43"/>
      <c r="H2" s="43"/>
      <c r="I2" s="43"/>
      <c r="J2" s="50"/>
      <c r="K2" s="41"/>
      <c r="L2" s="23"/>
    </row>
    <row r="3" spans="1:12" ht="18" customHeight="1" x14ac:dyDescent="0.25">
      <c r="A3" s="15" t="s">
        <v>0</v>
      </c>
      <c r="B3" s="15" t="s">
        <v>1</v>
      </c>
      <c r="C3" s="15" t="s">
        <v>2</v>
      </c>
      <c r="D3" s="15" t="s">
        <v>3</v>
      </c>
      <c r="E3" s="19"/>
      <c r="F3" s="16"/>
      <c r="G3" s="38">
        <v>45753</v>
      </c>
      <c r="H3" s="38">
        <v>45745</v>
      </c>
      <c r="I3" s="38">
        <v>45725</v>
      </c>
      <c r="J3" s="38">
        <v>45704</v>
      </c>
      <c r="K3" s="37">
        <v>45697</v>
      </c>
      <c r="L3" s="24"/>
    </row>
    <row r="4" spans="1:12" s="10" customFormat="1" ht="18" customHeight="1" x14ac:dyDescent="0.25">
      <c r="A4" s="1">
        <v>1</v>
      </c>
      <c r="B4" s="5" t="s">
        <v>23</v>
      </c>
      <c r="C4" s="1" t="s">
        <v>15</v>
      </c>
      <c r="D4" s="1">
        <f t="shared" ref="D4:D13" si="0">SUM(F4:K4)</f>
        <v>146</v>
      </c>
      <c r="E4" s="21"/>
      <c r="F4" s="1"/>
      <c r="G4" s="39">
        <f>40+17</f>
        <v>57</v>
      </c>
      <c r="H4" s="1">
        <f>40+15+17</f>
        <v>72</v>
      </c>
      <c r="I4" s="1"/>
      <c r="J4" s="1"/>
      <c r="K4" s="1">
        <f>9+8</f>
        <v>17</v>
      </c>
      <c r="L4" s="21"/>
    </row>
    <row r="5" spans="1:12" s="10" customFormat="1" ht="18" customHeight="1" x14ac:dyDescent="0.25">
      <c r="A5" s="1">
        <v>2</v>
      </c>
      <c r="B5" s="34" t="s">
        <v>24</v>
      </c>
      <c r="C5" s="1" t="s">
        <v>15</v>
      </c>
      <c r="D5" s="1">
        <f t="shared" si="0"/>
        <v>115</v>
      </c>
      <c r="E5" s="21"/>
      <c r="F5" s="1"/>
      <c r="G5" s="1">
        <f>11+9+15</f>
        <v>35</v>
      </c>
      <c r="H5" s="1">
        <f>25+1+9</f>
        <v>35</v>
      </c>
      <c r="I5" s="1"/>
      <c r="J5" s="1">
        <f>20+25</f>
        <v>45</v>
      </c>
      <c r="K5" s="1"/>
      <c r="L5" s="21"/>
    </row>
    <row r="6" spans="1:12" s="10" customFormat="1" ht="18" customHeight="1" x14ac:dyDescent="0.25">
      <c r="A6" s="1">
        <v>3</v>
      </c>
      <c r="B6" s="33" t="s">
        <v>27</v>
      </c>
      <c r="C6" s="1" t="s">
        <v>16</v>
      </c>
      <c r="D6" s="1">
        <f t="shared" si="0"/>
        <v>65</v>
      </c>
      <c r="E6" s="21"/>
      <c r="F6" s="1"/>
      <c r="G6" s="1"/>
      <c r="H6" s="1"/>
      <c r="I6" s="1">
        <f>40+25</f>
        <v>65</v>
      </c>
      <c r="J6" s="1"/>
      <c r="K6" s="1"/>
      <c r="L6" s="21"/>
    </row>
    <row r="7" spans="1:12" s="10" customFormat="1" ht="18" customHeight="1" x14ac:dyDescent="0.25">
      <c r="A7" s="1">
        <v>4</v>
      </c>
      <c r="B7" s="33" t="s">
        <v>28</v>
      </c>
      <c r="C7" s="1" t="s">
        <v>16</v>
      </c>
      <c r="D7" s="1">
        <f t="shared" si="0"/>
        <v>50</v>
      </c>
      <c r="E7" s="21"/>
      <c r="F7" s="1"/>
      <c r="G7" s="1"/>
      <c r="H7" s="1"/>
      <c r="I7" s="1">
        <f>30+20</f>
        <v>50</v>
      </c>
      <c r="J7" s="1"/>
      <c r="K7" s="1"/>
      <c r="L7" s="21"/>
    </row>
    <row r="8" spans="1:12" s="10" customFormat="1" ht="18" customHeight="1" x14ac:dyDescent="0.25">
      <c r="A8" s="1">
        <v>5</v>
      </c>
      <c r="B8" s="5" t="s">
        <v>26</v>
      </c>
      <c r="C8" s="1" t="s">
        <v>16</v>
      </c>
      <c r="D8" s="1">
        <f t="shared" si="0"/>
        <v>44</v>
      </c>
      <c r="E8" s="21"/>
      <c r="F8" s="1"/>
      <c r="G8" s="1"/>
      <c r="H8" s="1"/>
      <c r="I8" s="1">
        <f>35+9</f>
        <v>44</v>
      </c>
      <c r="J8" s="1"/>
      <c r="K8" s="1"/>
      <c r="L8" s="21"/>
    </row>
    <row r="9" spans="1:12" s="10" customFormat="1" ht="18" customHeight="1" x14ac:dyDescent="0.25">
      <c r="A9" s="1">
        <v>6</v>
      </c>
      <c r="B9" s="5" t="s">
        <v>29</v>
      </c>
      <c r="C9" s="1" t="s">
        <v>16</v>
      </c>
      <c r="D9" s="1">
        <f t="shared" si="0"/>
        <v>37</v>
      </c>
      <c r="E9" s="21"/>
      <c r="F9" s="1"/>
      <c r="G9" s="1"/>
      <c r="H9" s="1">
        <f>30+7</f>
        <v>37</v>
      </c>
      <c r="I9" s="1"/>
      <c r="J9" s="1"/>
      <c r="K9" s="1"/>
      <c r="L9" s="21"/>
    </row>
    <row r="10" spans="1:12" s="10" customFormat="1" ht="18" customHeight="1" x14ac:dyDescent="0.25">
      <c r="A10" s="1">
        <v>7</v>
      </c>
      <c r="B10" s="35" t="s">
        <v>19</v>
      </c>
      <c r="C10" s="1" t="s">
        <v>16</v>
      </c>
      <c r="D10" s="1">
        <f t="shared" si="0"/>
        <v>25</v>
      </c>
      <c r="E10" s="21"/>
      <c r="F10" s="1"/>
      <c r="G10" s="1"/>
      <c r="H10" s="1"/>
      <c r="I10" s="1">
        <f>17+5</f>
        <v>22</v>
      </c>
      <c r="J10" s="1"/>
      <c r="K10" s="1">
        <v>3</v>
      </c>
      <c r="L10" s="21"/>
    </row>
    <row r="11" spans="1:12" s="10" customFormat="1" ht="18" customHeight="1" x14ac:dyDescent="0.25">
      <c r="A11" s="1">
        <v>8</v>
      </c>
      <c r="B11" s="33" t="s">
        <v>11</v>
      </c>
      <c r="C11" s="1" t="s">
        <v>16</v>
      </c>
      <c r="D11" s="1">
        <f t="shared" si="0"/>
        <v>24</v>
      </c>
      <c r="E11" s="21"/>
      <c r="F11" s="1"/>
      <c r="G11" s="1"/>
      <c r="H11" s="1"/>
      <c r="I11" s="1">
        <f>15+7+2</f>
        <v>24</v>
      </c>
      <c r="J11" s="1"/>
      <c r="K11" s="1"/>
      <c r="L11" s="21"/>
    </row>
    <row r="12" spans="1:12" s="10" customFormat="1" ht="18" customHeight="1" x14ac:dyDescent="0.25">
      <c r="A12" s="1">
        <v>9</v>
      </c>
      <c r="B12" s="5" t="s">
        <v>30</v>
      </c>
      <c r="C12" s="1" t="s">
        <v>17</v>
      </c>
      <c r="D12" s="1">
        <f t="shared" si="0"/>
        <v>15</v>
      </c>
      <c r="E12" s="21"/>
      <c r="F12" s="1"/>
      <c r="G12" s="1"/>
      <c r="H12" s="1">
        <f>13+2</f>
        <v>15</v>
      </c>
      <c r="I12" s="1"/>
      <c r="J12" s="1"/>
      <c r="K12" s="1"/>
      <c r="L12" s="21"/>
    </row>
    <row r="13" spans="1:12" s="10" customFormat="1" ht="18" customHeight="1" x14ac:dyDescent="0.25">
      <c r="A13" s="1">
        <v>10</v>
      </c>
      <c r="B13" s="5" t="s">
        <v>20</v>
      </c>
      <c r="C13" s="1" t="s">
        <v>17</v>
      </c>
      <c r="D13" s="1">
        <f t="shared" si="0"/>
        <v>14</v>
      </c>
      <c r="E13" s="21"/>
      <c r="F13" s="1"/>
      <c r="G13" s="1"/>
      <c r="H13" s="1">
        <f>11+3</f>
        <v>14</v>
      </c>
      <c r="I13" s="1"/>
      <c r="J13" s="1"/>
      <c r="K13" s="1"/>
      <c r="L13" s="21"/>
    </row>
    <row r="14" spans="1:12" ht="18" customHeight="1" x14ac:dyDescent="0.25">
      <c r="A14" s="1"/>
      <c r="B14" s="5"/>
      <c r="C14" s="1"/>
      <c r="D14" s="1"/>
      <c r="E14" s="18"/>
      <c r="F14" s="6"/>
      <c r="G14" s="6"/>
      <c r="H14" s="6"/>
      <c r="I14" s="6"/>
      <c r="J14" s="6"/>
      <c r="K14" s="6"/>
      <c r="L14" s="23"/>
    </row>
    <row r="15" spans="1:12" ht="6.9" customHeight="1" x14ac:dyDescent="0.25">
      <c r="A15" s="27"/>
      <c r="B15" s="28"/>
      <c r="C15" s="22"/>
      <c r="D15" s="29"/>
      <c r="E15" s="22"/>
      <c r="F15" s="30"/>
      <c r="G15" s="30"/>
      <c r="H15" s="30"/>
      <c r="I15" s="30"/>
      <c r="J15" s="30"/>
      <c r="K15" s="30"/>
      <c r="L15" s="26"/>
    </row>
    <row r="16" spans="1:12" s="7" customFormat="1" ht="12.75" customHeight="1" x14ac:dyDescent="0.25">
      <c r="A16" s="12"/>
      <c r="B16" s="14"/>
      <c r="C16" s="13"/>
      <c r="D16" s="13"/>
      <c r="E16" s="13"/>
      <c r="F16" s="11"/>
      <c r="G16" s="11"/>
      <c r="H16" s="11"/>
      <c r="I16" s="11"/>
      <c r="J16" s="11"/>
      <c r="K16" s="11"/>
    </row>
  </sheetData>
  <sheetProtection algorithmName="SHA-512" hashValue="h8SVMoIT+v3yPFCOuZa26giU+KuiHsFWd62NbjoDAoiuK6NFHRE8DHTw304VNnMe6kkybzXC2Q6SMqGmJLNxiQ==" saltValue="U5fG+GUvESior9od1hnm8g==" spinCount="100000" sheet="1" selectLockedCells="1" selectUnlockedCells="1"/>
  <sortState xmlns:xlrd2="http://schemas.microsoft.com/office/spreadsheetml/2017/richdata2" ref="B4:K13">
    <sortCondition descending="1" ref="D4:D13"/>
  </sortState>
  <mergeCells count="8">
    <mergeCell ref="K1:K2"/>
    <mergeCell ref="J1:J2"/>
    <mergeCell ref="A2:D2"/>
    <mergeCell ref="A1:D1"/>
    <mergeCell ref="I1:I2"/>
    <mergeCell ref="H1:H2"/>
    <mergeCell ref="F1:F2"/>
    <mergeCell ref="G1:G2"/>
  </mergeCells>
  <conditionalFormatting sqref="B1:B8 B10:B1048576">
    <cfRule type="duplicateValues" dxfId="7" priority="1"/>
  </conditionalFormatting>
  <conditionalFormatting sqref="B11">
    <cfRule type="duplicateValues" dxfId="6" priority="5"/>
    <cfRule type="duplicateValues" dxfId="5" priority="6"/>
    <cfRule type="duplicateValues" dxfId="4" priority="7" stopIfTrue="1"/>
  </conditionalFormatting>
  <conditionalFormatting sqref="B14:B65535 B1:B5">
    <cfRule type="duplicateValues" dxfId="3" priority="3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1"/>
  <sheetViews>
    <sheetView zoomScale="90" zoomScaleNormal="90" workbookViewId="0">
      <selection activeCell="G1" sqref="G1:I3"/>
    </sheetView>
  </sheetViews>
  <sheetFormatPr defaultColWidth="9.109375" defaultRowHeight="13.8" x14ac:dyDescent="0.25"/>
  <cols>
    <col min="1" max="1" width="5.6640625" style="8" bestFit="1" customWidth="1"/>
    <col min="2" max="2" width="69.6640625" style="9" customWidth="1"/>
    <col min="3" max="3" width="8" style="2" customWidth="1"/>
    <col min="4" max="4" width="8" style="2" bestFit="1" customWidth="1"/>
    <col min="5" max="5" width="1" style="2" customWidth="1"/>
    <col min="6" max="11" width="6.6640625" style="11" customWidth="1"/>
    <col min="12" max="12" width="1" style="3" customWidth="1"/>
    <col min="13" max="16384" width="9.109375" style="3"/>
  </cols>
  <sheetData>
    <row r="1" spans="1:12" ht="85.5" customHeight="1" x14ac:dyDescent="0.25">
      <c r="A1" s="47"/>
      <c r="B1" s="48"/>
      <c r="C1" s="48"/>
      <c r="D1" s="49"/>
      <c r="E1" s="17"/>
      <c r="F1" s="42"/>
      <c r="G1" s="42" t="s">
        <v>14</v>
      </c>
      <c r="H1" s="42" t="s">
        <v>12</v>
      </c>
      <c r="I1" s="42" t="s">
        <v>10</v>
      </c>
      <c r="J1" s="40" t="s">
        <v>5</v>
      </c>
      <c r="K1" s="40" t="s">
        <v>8</v>
      </c>
      <c r="L1" s="17"/>
    </row>
    <row r="2" spans="1:12" s="4" customFormat="1" ht="82.5" customHeight="1" x14ac:dyDescent="0.25">
      <c r="A2" s="44" t="s">
        <v>18</v>
      </c>
      <c r="B2" s="45"/>
      <c r="C2" s="45"/>
      <c r="D2" s="46"/>
      <c r="E2" s="18"/>
      <c r="F2" s="43"/>
      <c r="G2" s="43"/>
      <c r="H2" s="43"/>
      <c r="I2" s="43"/>
      <c r="J2" s="41"/>
      <c r="K2" s="41"/>
      <c r="L2" s="23"/>
    </row>
    <row r="3" spans="1:12" ht="18" customHeight="1" x14ac:dyDescent="0.25">
      <c r="A3" s="15" t="s">
        <v>0</v>
      </c>
      <c r="B3" s="15" t="s">
        <v>1</v>
      </c>
      <c r="C3" s="15" t="s">
        <v>2</v>
      </c>
      <c r="D3" s="15" t="s">
        <v>3</v>
      </c>
      <c r="E3" s="19"/>
      <c r="F3" s="16"/>
      <c r="G3" s="36">
        <v>45752</v>
      </c>
      <c r="H3" s="36">
        <v>45746</v>
      </c>
      <c r="I3" s="36">
        <v>45725</v>
      </c>
      <c r="J3" s="36">
        <v>45704</v>
      </c>
      <c r="K3" s="36">
        <v>45697</v>
      </c>
      <c r="L3" s="24"/>
    </row>
    <row r="4" spans="1:12" s="10" customFormat="1" ht="18" customHeight="1" x14ac:dyDescent="0.25">
      <c r="A4" s="1">
        <v>1</v>
      </c>
      <c r="B4" s="34" t="s">
        <v>9</v>
      </c>
      <c r="C4" s="1" t="s">
        <v>16</v>
      </c>
      <c r="D4" s="1">
        <f>SUM(F4:K4)</f>
        <v>327</v>
      </c>
      <c r="E4" s="21"/>
      <c r="F4" s="1"/>
      <c r="G4" s="1"/>
      <c r="H4" s="1">
        <f>75+70+60</f>
        <v>205</v>
      </c>
      <c r="I4" s="1">
        <f>40+35+15+13</f>
        <v>103</v>
      </c>
      <c r="J4" s="1"/>
      <c r="K4" s="1">
        <f>10+6+3</f>
        <v>19</v>
      </c>
      <c r="L4" s="25"/>
    </row>
    <row r="5" spans="1:12" s="10" customFormat="1" ht="18" customHeight="1" x14ac:dyDescent="0.25">
      <c r="A5" s="1">
        <v>2</v>
      </c>
      <c r="B5" s="5" t="s">
        <v>4</v>
      </c>
      <c r="C5" s="1" t="s">
        <v>15</v>
      </c>
      <c r="D5" s="1">
        <f>SUM(F5:K5)</f>
        <v>246</v>
      </c>
      <c r="E5" s="21"/>
      <c r="F5" s="1"/>
      <c r="G5" s="1">
        <f>40+35+13</f>
        <v>88</v>
      </c>
      <c r="H5" s="1">
        <v>55</v>
      </c>
      <c r="I5" s="1">
        <f>30+17</f>
        <v>47</v>
      </c>
      <c r="J5" s="1">
        <f>30+9+17</f>
        <v>56</v>
      </c>
      <c r="K5" s="1"/>
      <c r="L5" s="25"/>
    </row>
    <row r="6" spans="1:12" s="10" customFormat="1" ht="18" customHeight="1" x14ac:dyDescent="0.25">
      <c r="A6" s="1">
        <v>3</v>
      </c>
      <c r="B6" s="5" t="s">
        <v>13</v>
      </c>
      <c r="C6" s="1" t="s">
        <v>17</v>
      </c>
      <c r="D6" s="1">
        <f>SUM(F6:K6)</f>
        <v>145</v>
      </c>
      <c r="E6" s="21"/>
      <c r="F6" s="1"/>
      <c r="G6" s="1"/>
      <c r="H6" s="1">
        <f>80+65</f>
        <v>145</v>
      </c>
      <c r="I6" s="1"/>
      <c r="J6" s="1"/>
      <c r="K6" s="1"/>
      <c r="L6" s="25"/>
    </row>
    <row r="7" spans="1:12" s="10" customFormat="1" ht="18" customHeight="1" x14ac:dyDescent="0.25">
      <c r="A7" s="1">
        <v>4</v>
      </c>
      <c r="B7" s="34" t="s">
        <v>7</v>
      </c>
      <c r="C7" s="1" t="s">
        <v>15</v>
      </c>
      <c r="D7" s="1">
        <f>SUM(F7:K7)</f>
        <v>136</v>
      </c>
      <c r="E7" s="20"/>
      <c r="F7" s="6"/>
      <c r="G7" s="6">
        <f>30+15</f>
        <v>45</v>
      </c>
      <c r="H7" s="6">
        <v>45</v>
      </c>
      <c r="I7" s="6"/>
      <c r="J7" s="6">
        <f>15+11+20</f>
        <v>46</v>
      </c>
      <c r="K7" s="6"/>
      <c r="L7" s="25"/>
    </row>
    <row r="8" spans="1:12" s="10" customFormat="1" ht="18" customHeight="1" x14ac:dyDescent="0.25">
      <c r="A8" s="1">
        <v>5</v>
      </c>
      <c r="B8" s="34" t="s">
        <v>11</v>
      </c>
      <c r="C8" s="1" t="s">
        <v>16</v>
      </c>
      <c r="D8" s="1">
        <f>SUM(F8:K8)</f>
        <v>11</v>
      </c>
      <c r="E8" s="21"/>
      <c r="F8" s="1"/>
      <c r="G8" s="1"/>
      <c r="H8" s="1"/>
      <c r="I8" s="1">
        <f>7+4</f>
        <v>11</v>
      </c>
      <c r="J8" s="1"/>
      <c r="K8" s="1"/>
      <c r="L8" s="25"/>
    </row>
    <row r="9" spans="1:12" s="10" customFormat="1" ht="18" customHeight="1" x14ac:dyDescent="0.25">
      <c r="A9" s="1"/>
      <c r="B9" s="5"/>
      <c r="C9" s="1"/>
      <c r="D9" s="1"/>
      <c r="E9" s="20"/>
      <c r="F9" s="6"/>
      <c r="G9" s="6"/>
      <c r="H9" s="6"/>
      <c r="I9" s="6"/>
      <c r="J9" s="6"/>
      <c r="K9" s="6"/>
      <c r="L9" s="25"/>
    </row>
    <row r="10" spans="1:12" ht="6.9" customHeight="1" x14ac:dyDescent="0.25">
      <c r="A10" s="27"/>
      <c r="B10" s="28"/>
      <c r="C10" s="22"/>
      <c r="D10" s="29"/>
      <c r="E10" s="22"/>
      <c r="F10" s="30"/>
      <c r="G10" s="30"/>
      <c r="H10" s="30"/>
      <c r="I10" s="30"/>
      <c r="J10" s="30"/>
      <c r="K10" s="30"/>
      <c r="L10" s="26"/>
    </row>
    <row r="11" spans="1:12" s="7" customFormat="1" ht="12.75" customHeight="1" x14ac:dyDescent="0.25">
      <c r="A11" s="12"/>
      <c r="B11" s="14"/>
      <c r="C11" s="13"/>
      <c r="D11" s="13"/>
      <c r="E11" s="13"/>
      <c r="F11" s="11"/>
      <c r="G11" s="11"/>
      <c r="H11" s="11"/>
      <c r="I11" s="11"/>
      <c r="J11" s="11"/>
      <c r="K11" s="11"/>
    </row>
  </sheetData>
  <sheetProtection algorithmName="SHA-512" hashValue="taqmyQM0962J31Cu+EcZ0m41IIXLBn14bcoM0Xd4aYGwiXUyuDWL4ljkVL2FAeQAdIZlAhaTyWZi2WZVF5Cidw==" saltValue="wjyBig3GZ4/kJ3wBhcVJKg==" spinCount="100000" sheet="1" selectLockedCells="1" selectUnlockedCells="1"/>
  <sortState xmlns:xlrd2="http://schemas.microsoft.com/office/spreadsheetml/2017/richdata2" ref="B4:K8">
    <sortCondition descending="1" ref="D4:D8"/>
  </sortState>
  <mergeCells count="8">
    <mergeCell ref="K1:K2"/>
    <mergeCell ref="A2:D2"/>
    <mergeCell ref="A1:D1"/>
    <mergeCell ref="J1:J2"/>
    <mergeCell ref="I1:I2"/>
    <mergeCell ref="H1:H2"/>
    <mergeCell ref="G1:G2"/>
    <mergeCell ref="F1:F2"/>
  </mergeCells>
  <conditionalFormatting sqref="B4">
    <cfRule type="duplicateValues" dxfId="2" priority="1"/>
    <cfRule type="duplicateValues" dxfId="1" priority="2"/>
    <cfRule type="duplicateValues" dxfId="0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11"/>
  <sheetViews>
    <sheetView zoomScale="90" zoomScaleNormal="90" workbookViewId="0">
      <selection activeCell="K3" sqref="K3"/>
    </sheetView>
  </sheetViews>
  <sheetFormatPr defaultColWidth="9.109375" defaultRowHeight="13.8" x14ac:dyDescent="0.25"/>
  <cols>
    <col min="1" max="1" width="5.6640625" style="8" bestFit="1" customWidth="1"/>
    <col min="2" max="2" width="69.6640625" style="9" customWidth="1"/>
    <col min="3" max="3" width="8" style="2" customWidth="1"/>
    <col min="4" max="4" width="8" style="2" bestFit="1" customWidth="1"/>
    <col min="5" max="5" width="1" style="2" customWidth="1"/>
    <col min="6" max="11" width="6.6640625" style="11" customWidth="1"/>
    <col min="12" max="12" width="1" style="3" customWidth="1"/>
    <col min="13" max="16384" width="9.109375" style="3"/>
  </cols>
  <sheetData>
    <row r="1" spans="1:12" ht="85.5" customHeight="1" x14ac:dyDescent="0.25">
      <c r="A1" s="47"/>
      <c r="B1" s="48"/>
      <c r="C1" s="48"/>
      <c r="D1" s="49"/>
      <c r="E1" s="17"/>
      <c r="F1" s="42"/>
      <c r="G1" s="42" t="s">
        <v>14</v>
      </c>
      <c r="H1" s="42" t="s">
        <v>12</v>
      </c>
      <c r="I1" s="42" t="s">
        <v>10</v>
      </c>
      <c r="J1" s="40" t="s">
        <v>5</v>
      </c>
      <c r="K1" s="40" t="s">
        <v>22</v>
      </c>
      <c r="L1" s="17"/>
    </row>
    <row r="2" spans="1:12" s="4" customFormat="1" ht="71.25" customHeight="1" x14ac:dyDescent="0.25">
      <c r="A2" s="44" t="s">
        <v>21</v>
      </c>
      <c r="B2" s="45"/>
      <c r="C2" s="45"/>
      <c r="D2" s="46"/>
      <c r="E2" s="18"/>
      <c r="F2" s="43"/>
      <c r="G2" s="43"/>
      <c r="H2" s="43"/>
      <c r="I2" s="43"/>
      <c r="J2" s="41"/>
      <c r="K2" s="41"/>
      <c r="L2" s="23"/>
    </row>
    <row r="3" spans="1:12" ht="18" customHeight="1" x14ac:dyDescent="0.25">
      <c r="A3" s="15" t="s">
        <v>0</v>
      </c>
      <c r="B3" s="15" t="s">
        <v>1</v>
      </c>
      <c r="C3" s="15" t="s">
        <v>2</v>
      </c>
      <c r="D3" s="15" t="s">
        <v>3</v>
      </c>
      <c r="E3" s="19"/>
      <c r="F3" s="16"/>
      <c r="G3" s="36">
        <v>45752</v>
      </c>
      <c r="H3" s="36">
        <v>45745</v>
      </c>
      <c r="I3" s="36">
        <v>45725</v>
      </c>
      <c r="J3" s="36">
        <v>45704</v>
      </c>
      <c r="K3" s="37">
        <v>45697</v>
      </c>
      <c r="L3" s="24"/>
    </row>
    <row r="4" spans="1:12" s="10" customFormat="1" ht="18" customHeight="1" x14ac:dyDescent="0.25">
      <c r="A4" s="1">
        <v>1</v>
      </c>
      <c r="B4" s="34" t="s">
        <v>4</v>
      </c>
      <c r="C4" s="1" t="s">
        <v>15</v>
      </c>
      <c r="D4" s="1">
        <f>SUM(F4:K4)</f>
        <v>157.5</v>
      </c>
      <c r="E4" s="20"/>
      <c r="F4" s="6"/>
      <c r="G4" s="6">
        <f>17.5+20</f>
        <v>37.5</v>
      </c>
      <c r="H4" s="6">
        <f>25+20</f>
        <v>45</v>
      </c>
      <c r="I4" s="6"/>
      <c r="J4" s="6">
        <f>40+35</f>
        <v>75</v>
      </c>
      <c r="K4" s="6"/>
      <c r="L4" s="21"/>
    </row>
    <row r="5" spans="1:12" s="10" customFormat="1" ht="18" customHeight="1" x14ac:dyDescent="0.25">
      <c r="A5" s="1">
        <v>2</v>
      </c>
      <c r="B5" s="34" t="s">
        <v>13</v>
      </c>
      <c r="C5" s="1" t="s">
        <v>17</v>
      </c>
      <c r="D5" s="1">
        <f>SUM(F5:K5)</f>
        <v>70</v>
      </c>
      <c r="E5" s="20"/>
      <c r="F5" s="6"/>
      <c r="G5" s="6"/>
      <c r="H5" s="6">
        <f>40+30</f>
        <v>70</v>
      </c>
      <c r="I5" s="6"/>
      <c r="J5" s="6"/>
      <c r="K5" s="6"/>
      <c r="L5" s="21"/>
    </row>
    <row r="6" spans="1:12" s="10" customFormat="1" ht="18" customHeight="1" x14ac:dyDescent="0.25">
      <c r="A6" s="1">
        <v>3</v>
      </c>
      <c r="B6" s="33" t="s">
        <v>19</v>
      </c>
      <c r="C6" s="1" t="s">
        <v>16</v>
      </c>
      <c r="D6" s="1">
        <f>SUM(F6:K6)</f>
        <v>55.5</v>
      </c>
      <c r="E6" s="21"/>
      <c r="F6" s="1"/>
      <c r="G6" s="1"/>
      <c r="H6" s="1"/>
      <c r="I6" s="1">
        <f>20+17.5</f>
        <v>37.5</v>
      </c>
      <c r="J6" s="1"/>
      <c r="K6" s="1">
        <f>10+8</f>
        <v>18</v>
      </c>
      <c r="L6" s="21"/>
    </row>
    <row r="7" spans="1:12" s="10" customFormat="1" ht="18" customHeight="1" x14ac:dyDescent="0.25">
      <c r="A7" s="1">
        <v>4</v>
      </c>
      <c r="B7" s="34" t="s">
        <v>20</v>
      </c>
      <c r="C7" s="1" t="s">
        <v>17</v>
      </c>
      <c r="D7" s="1">
        <f>SUM(F7:K7)</f>
        <v>30</v>
      </c>
      <c r="E7" s="20"/>
      <c r="F7" s="6"/>
      <c r="G7" s="6"/>
      <c r="H7" s="6">
        <f>17+13</f>
        <v>30</v>
      </c>
      <c r="I7" s="6"/>
      <c r="J7" s="6"/>
      <c r="K7" s="6"/>
      <c r="L7" s="21"/>
    </row>
    <row r="8" spans="1:12" s="10" customFormat="1" ht="18" customHeight="1" x14ac:dyDescent="0.25">
      <c r="A8" s="1">
        <v>5</v>
      </c>
      <c r="B8" s="34" t="s">
        <v>11</v>
      </c>
      <c r="C8" s="1" t="s">
        <v>16</v>
      </c>
      <c r="D8" s="1">
        <f>SUM(F8:K8)</f>
        <v>27.5</v>
      </c>
      <c r="E8" s="20"/>
      <c r="F8" s="6"/>
      <c r="G8" s="6"/>
      <c r="H8" s="6"/>
      <c r="I8" s="6">
        <f>15+12.5</f>
        <v>27.5</v>
      </c>
      <c r="J8" s="6"/>
      <c r="K8" s="6"/>
      <c r="L8" s="21"/>
    </row>
    <row r="9" spans="1:12" ht="18" customHeight="1" x14ac:dyDescent="0.25">
      <c r="A9" s="1"/>
      <c r="B9" s="5"/>
      <c r="C9" s="1"/>
      <c r="D9" s="1"/>
      <c r="E9" s="18"/>
      <c r="F9" s="6"/>
      <c r="G9" s="6"/>
      <c r="H9" s="6"/>
      <c r="I9" s="6"/>
      <c r="J9" s="6"/>
      <c r="K9" s="6"/>
      <c r="L9" s="23"/>
    </row>
    <row r="10" spans="1:12" ht="6.9" customHeight="1" x14ac:dyDescent="0.25">
      <c r="A10" s="27"/>
      <c r="B10" s="28"/>
      <c r="C10" s="22"/>
      <c r="D10" s="29"/>
      <c r="E10" s="22"/>
      <c r="F10" s="30"/>
      <c r="G10" s="30"/>
      <c r="H10" s="30"/>
      <c r="I10" s="30"/>
      <c r="J10" s="30"/>
      <c r="K10" s="30"/>
      <c r="L10" s="26"/>
    </row>
    <row r="11" spans="1:12" s="7" customFormat="1" ht="12.75" customHeight="1" x14ac:dyDescent="0.25">
      <c r="A11" s="12"/>
      <c r="B11" s="14"/>
      <c r="C11" s="13"/>
      <c r="D11" s="13"/>
      <c r="E11" s="13"/>
      <c r="F11" s="11"/>
      <c r="G11" s="11"/>
      <c r="H11" s="11"/>
      <c r="I11" s="11"/>
      <c r="J11" s="11"/>
      <c r="K11" s="11"/>
    </row>
  </sheetData>
  <sheetProtection algorithmName="SHA-512" hashValue="gbIIe8d4Ig+MzUmf1DR6KbdYL9XsQw5hXNQCWfCDYhIw1ZTilmwf4MAZ2JnglGYVtsoUJjme7uHVRK9xxv9edQ==" saltValue="R3YUey7dGXwJIdBWmrYgqA==" spinCount="100000" sheet="1" selectLockedCells="1" selectUnlockedCells="1"/>
  <sortState xmlns:xlrd2="http://schemas.microsoft.com/office/spreadsheetml/2017/richdata2" ref="B4:K8">
    <sortCondition descending="1" ref="D4:D8"/>
  </sortState>
  <mergeCells count="8">
    <mergeCell ref="J1:J2"/>
    <mergeCell ref="K1:K2"/>
    <mergeCell ref="A2:D2"/>
    <mergeCell ref="A1:D1"/>
    <mergeCell ref="F1:F2"/>
    <mergeCell ref="I1:I2"/>
    <mergeCell ref="G1:G2"/>
    <mergeCell ref="H1:H2"/>
  </mergeCells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MEL-S23</vt:lpstr>
      <vt:lpstr>FEL-F23</vt:lpstr>
      <vt:lpstr>MJR</vt:lpstr>
      <vt:lpstr>FJR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dcterms:created xsi:type="dcterms:W3CDTF">2004-03-27T01:47:07Z</dcterms:created>
  <dcterms:modified xsi:type="dcterms:W3CDTF">2025-04-25T21:19:54Z</dcterms:modified>
</cp:coreProperties>
</file>